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promo\PROMO\PROMO\PROJECTES\FORMACIÓ\DIPUTACIÓ DE LLEIDA\PLANTILLES APUNTS\"/>
    </mc:Choice>
  </mc:AlternateContent>
  <xr:revisionPtr revIDLastSave="0" documentId="8_{D8A55743-BF22-44DF-9B56-0F39F7D2E1F7}" xr6:coauthVersionLast="47" xr6:coauthVersionMax="47" xr10:uidLastSave="{00000000-0000-0000-0000-000000000000}"/>
  <bookViews>
    <workbookView xWindow="-120" yWindow="-120" windowWidth="20730" windowHeight="11760" xr2:uid="{AB921907-E012-494B-9F19-3855524238B0}"/>
  </bookViews>
  <sheets>
    <sheet name="Cas pràctic_Sessió_Viabilitat" sheetId="1" r:id="rId1"/>
  </sheets>
  <externalReferences>
    <externalReference r:id="rId2"/>
  </externalReferences>
  <definedNames>
    <definedName name="Arc">"Imagen 9"</definedName>
    <definedName name="Coeficient">#REF!</definedName>
    <definedName name="plantes_3">#REF!</definedName>
    <definedName name="plantes_4">#REF!</definedName>
    <definedName name="plantes_5">#REF!</definedName>
    <definedName name="plantes_6">#REF!</definedName>
    <definedName name="plantes_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F27" i="1"/>
  <c r="F26" i="1"/>
  <c r="F25" i="1"/>
  <c r="F24" i="1"/>
  <c r="C26" i="1"/>
  <c r="C25" i="1"/>
  <c r="C24" i="1"/>
  <c r="H44" i="1"/>
  <c r="H43" i="1"/>
  <c r="L25" i="1"/>
  <c r="H25" i="1"/>
  <c r="F43" i="1"/>
  <c r="C17" i="1"/>
  <c r="C35" i="1" s="1"/>
  <c r="C55" i="1" s="1"/>
  <c r="M8" i="1"/>
  <c r="L8" i="1"/>
  <c r="H8" i="1"/>
  <c r="G8" i="1"/>
  <c r="M7" i="1"/>
  <c r="L7" i="1"/>
  <c r="H7" i="1"/>
  <c r="G7" i="1"/>
  <c r="M6" i="1"/>
  <c r="L6" i="1"/>
  <c r="L9" i="1" s="1"/>
  <c r="H6" i="1"/>
  <c r="G6" i="1"/>
  <c r="C27" i="1" l="1"/>
  <c r="H24" i="1"/>
  <c r="L24" i="1"/>
  <c r="I8" i="1"/>
  <c r="H26" i="1"/>
  <c r="G9" i="1"/>
  <c r="I6" i="1"/>
  <c r="C45" i="1"/>
  <c r="F44" i="1"/>
  <c r="M44" i="1" s="1"/>
  <c r="M26" i="1"/>
  <c r="G26" i="1"/>
  <c r="H9" i="1"/>
  <c r="L44" i="1"/>
  <c r="L26" i="1"/>
  <c r="N26" i="1" s="1"/>
  <c r="L42" i="1"/>
  <c r="N7" i="1"/>
  <c r="N8" i="1"/>
  <c r="L43" i="1"/>
  <c r="M43" i="1"/>
  <c r="G43" i="1"/>
  <c r="I43" i="1" s="1"/>
  <c r="M9" i="1"/>
  <c r="G25" i="1"/>
  <c r="I25" i="1" s="1"/>
  <c r="M25" i="1"/>
  <c r="N25" i="1" s="1"/>
  <c r="I7" i="1"/>
  <c r="N6" i="1"/>
  <c r="H42" i="1"/>
  <c r="H45" i="1" s="1"/>
  <c r="H27" i="1" l="1"/>
  <c r="N44" i="1"/>
  <c r="N9" i="1"/>
  <c r="C12" i="1" s="1"/>
  <c r="I9" i="1"/>
  <c r="C14" i="1" s="1"/>
  <c r="G44" i="1"/>
  <c r="I44" i="1" s="1"/>
  <c r="N43" i="1"/>
  <c r="I26" i="1"/>
  <c r="L45" i="1"/>
  <c r="M24" i="1"/>
  <c r="M27" i="1" s="1"/>
  <c r="G24" i="1"/>
  <c r="G27" i="1" s="1"/>
  <c r="F42" i="1"/>
  <c r="G42" i="1" s="1"/>
  <c r="L27" i="1"/>
  <c r="N24" i="1"/>
  <c r="N27" i="1" s="1"/>
  <c r="C30" i="1" s="1"/>
  <c r="C16" i="1" l="1"/>
  <c r="C18" i="1" s="1"/>
  <c r="I24" i="1"/>
  <c r="I27" i="1" s="1"/>
  <c r="C32" i="1" s="1"/>
  <c r="C34" i="1" s="1"/>
  <c r="C36" i="1" s="1"/>
  <c r="F45" i="1"/>
  <c r="M42" i="1"/>
  <c r="N42" i="1" s="1"/>
  <c r="N45" i="1" s="1"/>
  <c r="C49" i="1" s="1"/>
  <c r="C54" i="1" s="1"/>
  <c r="I42" i="1"/>
  <c r="I45" i="1" s="1"/>
  <c r="C51" i="1" s="1"/>
  <c r="G45" i="1"/>
  <c r="M45" i="1" l="1"/>
  <c r="C56" i="1"/>
</calcChain>
</file>

<file path=xl/sharedStrings.xml><?xml version="1.0" encoding="utf-8"?>
<sst xmlns="http://schemas.openxmlformats.org/spreadsheetml/2006/main" count="89" uniqueCount="35">
  <si>
    <t>Paràmetres urbanístics</t>
  </si>
  <si>
    <t>Cost € (sense IVA)</t>
  </si>
  <si>
    <t>Ingrés € (sense IVA)</t>
  </si>
  <si>
    <t>m2 st. sobre rasant</t>
  </si>
  <si>
    <t>cost/m2 st s/rasant</t>
  </si>
  <si>
    <t>cost/m2 st sota rasant</t>
  </si>
  <si>
    <t>nombre places park.</t>
  </si>
  <si>
    <t>Total cost aparcaments</t>
  </si>
  <si>
    <t>Total cost sobre rasant</t>
  </si>
  <si>
    <t>Total cost</t>
  </si>
  <si>
    <t>pvp/m2 sobre rasant</t>
  </si>
  <si>
    <t>preu/plaça</t>
  </si>
  <si>
    <t>Ingrés habitatge</t>
  </si>
  <si>
    <t>Ingrés Park</t>
  </si>
  <si>
    <t>Total ingrés</t>
  </si>
  <si>
    <t>Habitatge de renda lliure</t>
  </si>
  <si>
    <t>HPO RG</t>
  </si>
  <si>
    <t>HPC</t>
  </si>
  <si>
    <t>Total</t>
  </si>
  <si>
    <t>Lectura sumes i restes</t>
  </si>
  <si>
    <t xml:space="preserve">€ </t>
  </si>
  <si>
    <t>Ingrés total edificació</t>
  </si>
  <si>
    <t>Ingrés total comercial</t>
  </si>
  <si>
    <t>Cost edificació</t>
  </si>
  <si>
    <t>Càrrega urbanística</t>
  </si>
  <si>
    <t>Saldo</t>
  </si>
  <si>
    <t>Superfície àmbit</t>
  </si>
  <si>
    <t>Valor m2 sòl brut</t>
  </si>
  <si>
    <t>F = VM X (1-b) - CE - CU</t>
  </si>
  <si>
    <t>VM = Ingrés total edificació</t>
  </si>
  <si>
    <t>b</t>
  </si>
  <si>
    <t>Ingrés total solar comercial</t>
  </si>
  <si>
    <t>Resultats escenari 1</t>
  </si>
  <si>
    <t>Resultats escenari 2</t>
  </si>
  <si>
    <t>Resultats escenari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</si>
</sst>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rebuchet MS"/>
    </font>
    <font>
      <sz val="18"/>
      <name val="Arial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theme="7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 readingOrder="1"/>
    </xf>
    <xf numFmtId="0" fontId="1" fillId="0" borderId="12" xfId="0" applyFont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3" fontId="4" fillId="0" borderId="2" xfId="0" applyNumberFormat="1" applyFont="1" applyBorder="1" applyAlignment="1">
      <alignment horizontal="center" vertical="center" readingOrder="1"/>
    </xf>
    <xf numFmtId="3" fontId="4" fillId="0" borderId="7" xfId="0" applyNumberFormat="1" applyFont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4" fillId="0" borderId="2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left" vertical="center" readingOrder="1"/>
    </xf>
    <xf numFmtId="0" fontId="4" fillId="0" borderId="8" xfId="0" applyFont="1" applyBorder="1" applyAlignment="1">
      <alignment horizontal="left" vertical="center" readingOrder="1"/>
    </xf>
    <xf numFmtId="0" fontId="2" fillId="0" borderId="9" xfId="0" applyFont="1" applyBorder="1" applyAlignment="1">
      <alignment horizontal="left" vertical="center" readingOrder="1"/>
    </xf>
    <xf numFmtId="0" fontId="4" fillId="0" borderId="6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left" vertical="center" readingOrder="1"/>
    </xf>
    <xf numFmtId="0" fontId="2" fillId="0" borderId="11" xfId="0" applyFont="1" applyBorder="1" applyAlignment="1">
      <alignment horizontal="left" vertical="center" readingOrder="1"/>
    </xf>
    <xf numFmtId="0" fontId="3" fillId="2" borderId="11" xfId="0" applyFont="1" applyFill="1" applyBorder="1" applyAlignment="1">
      <alignment horizontal="right" vertical="center" readingOrder="1"/>
    </xf>
    <xf numFmtId="3" fontId="4" fillId="0" borderId="2" xfId="0" applyNumberFormat="1" applyFont="1" applyBorder="1" applyAlignment="1">
      <alignment horizontal="right" vertical="center" readingOrder="1"/>
    </xf>
    <xf numFmtId="3" fontId="4" fillId="0" borderId="7" xfId="0" applyNumberFormat="1" applyFont="1" applyBorder="1" applyAlignment="1">
      <alignment horizontal="right" vertical="center" readingOrder="1"/>
    </xf>
    <xf numFmtId="3" fontId="4" fillId="0" borderId="6" xfId="0" applyNumberFormat="1" applyFont="1" applyBorder="1" applyAlignment="1">
      <alignment horizontal="right" vertical="center" readingOrder="1"/>
    </xf>
    <xf numFmtId="3" fontId="2" fillId="0" borderId="2" xfId="0" applyNumberFormat="1" applyFont="1" applyBorder="1" applyAlignment="1">
      <alignment horizontal="right" vertical="center" readingOrder="1"/>
    </xf>
    <xf numFmtId="3" fontId="2" fillId="0" borderId="11" xfId="0" applyNumberFormat="1" applyFont="1" applyBorder="1" applyAlignment="1">
      <alignment horizontal="right" vertical="center" readingOrder="1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3" fillId="2" borderId="13" xfId="0" applyFont="1" applyFill="1" applyBorder="1" applyAlignment="1">
      <alignment horizontal="center" vertical="center" readingOrder="1"/>
    </xf>
    <xf numFmtId="0" fontId="3" fillId="2" borderId="14" xfId="0" applyFont="1" applyFill="1" applyBorder="1" applyAlignment="1">
      <alignment horizontal="center" vertical="center" readingOrder="1"/>
    </xf>
    <xf numFmtId="0" fontId="3" fillId="2" borderId="15" xfId="0" applyFont="1" applyFill="1" applyBorder="1" applyAlignment="1">
      <alignment horizontal="center" vertical="center" readingOrder="1"/>
    </xf>
    <xf numFmtId="0" fontId="2" fillId="0" borderId="16" xfId="0" applyFont="1" applyBorder="1" applyAlignment="1">
      <alignment horizontal="center" vertical="center" readingOrder="1"/>
    </xf>
    <xf numFmtId="0" fontId="2" fillId="0" borderId="17" xfId="0" applyFont="1" applyBorder="1" applyAlignment="1">
      <alignment horizontal="center" vertical="center" readingOrder="1"/>
    </xf>
    <xf numFmtId="0" fontId="4" fillId="0" borderId="16" xfId="0" applyFont="1" applyBorder="1" applyAlignment="1">
      <alignment horizontal="left" vertical="center" readingOrder="1"/>
    </xf>
    <xf numFmtId="0" fontId="4" fillId="0" borderId="12" xfId="0" applyFont="1" applyBorder="1" applyAlignment="1">
      <alignment horizontal="left" vertical="center" readingOrder="1"/>
    </xf>
    <xf numFmtId="0" fontId="4" fillId="0" borderId="18" xfId="0" applyFont="1" applyBorder="1" applyAlignment="1">
      <alignment horizontal="left" vertical="center" readingOrder="1"/>
    </xf>
    <xf numFmtId="0" fontId="2" fillId="0" borderId="19" xfId="0" applyFont="1" applyBorder="1" applyAlignment="1">
      <alignment horizontal="left" vertical="center" readingOrder="1"/>
    </xf>
    <xf numFmtId="0" fontId="3" fillId="2" borderId="20" xfId="0" applyFont="1" applyFill="1" applyBorder="1" applyAlignment="1">
      <alignment horizontal="center" vertical="center" readingOrder="1"/>
    </xf>
    <xf numFmtId="0" fontId="4" fillId="0" borderId="21" xfId="0" applyFont="1" applyBorder="1" applyAlignment="1">
      <alignment horizontal="center" vertical="center" readingOrder="1"/>
    </xf>
    <xf numFmtId="3" fontId="4" fillId="0" borderId="22" xfId="0" applyNumberFormat="1" applyFont="1" applyBorder="1" applyAlignment="1">
      <alignment horizontal="center" vertical="center" readingOrder="1"/>
    </xf>
    <xf numFmtId="3" fontId="4" fillId="0" borderId="23" xfId="0" applyNumberFormat="1" applyFont="1" applyBorder="1" applyAlignment="1">
      <alignment horizontal="center" vertical="center" readingOrder="1"/>
    </xf>
    <xf numFmtId="3" fontId="4" fillId="0" borderId="24" xfId="0" applyNumberFormat="1" applyFont="1" applyBorder="1" applyAlignment="1">
      <alignment horizontal="center" vertical="center" readingOrder="1"/>
    </xf>
    <xf numFmtId="3" fontId="2" fillId="0" borderId="25" xfId="0" applyNumberFormat="1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center" vertical="center" readingOrder="1"/>
    </xf>
    <xf numFmtId="3" fontId="2" fillId="0" borderId="22" xfId="0" applyNumberFormat="1" applyFont="1" applyBorder="1" applyAlignment="1">
      <alignment horizontal="center" vertical="center" readingOrder="1"/>
    </xf>
    <xf numFmtId="0" fontId="4" fillId="0" borderId="23" xfId="0" applyFont="1" applyBorder="1" applyAlignment="1">
      <alignment horizontal="center" vertical="center" readingOrder="1"/>
    </xf>
    <xf numFmtId="3" fontId="2" fillId="0" borderId="23" xfId="0" applyNumberFormat="1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3" fontId="2" fillId="0" borderId="24" xfId="0" applyNumberFormat="1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3" fillId="2" borderId="26" xfId="0" applyFont="1" applyFill="1" applyBorder="1" applyAlignment="1">
      <alignment horizontal="center" vertical="center" readingOrder="1"/>
    </xf>
    <xf numFmtId="0" fontId="3" fillId="2" borderId="27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28" xfId="0" applyFont="1" applyFill="1" applyBorder="1" applyAlignment="1">
      <alignment horizontal="center" vertical="center" readingOrder="1"/>
    </xf>
    <xf numFmtId="0" fontId="4" fillId="0" borderId="29" xfId="0" applyFont="1" applyBorder="1" applyAlignment="1">
      <alignment horizontal="center" vertical="center" readingOrder="1"/>
    </xf>
    <xf numFmtId="0" fontId="4" fillId="0" borderId="30" xfId="0" applyFont="1" applyBorder="1" applyAlignment="1">
      <alignment horizontal="center" vertical="center" readingOrder="1"/>
    </xf>
    <xf numFmtId="0" fontId="4" fillId="0" borderId="31" xfId="0" applyFont="1" applyBorder="1" applyAlignment="1">
      <alignment horizontal="center" vertical="center" readingOrder="1"/>
    </xf>
    <xf numFmtId="3" fontId="4" fillId="0" borderId="27" xfId="0" applyNumberFormat="1" applyFont="1" applyBorder="1" applyAlignment="1">
      <alignment horizontal="center" vertical="center" readingOrder="1"/>
    </xf>
    <xf numFmtId="3" fontId="4" fillId="0" borderId="10" xfId="0" applyNumberFormat="1" applyFont="1" applyBorder="1" applyAlignment="1">
      <alignment horizontal="center" vertical="center" readingOrder="1"/>
    </xf>
    <xf numFmtId="0" fontId="4" fillId="0" borderId="10" xfId="0" applyFont="1" applyBorder="1" applyAlignment="1">
      <alignment horizontal="center" vertical="center" readingOrder="1"/>
    </xf>
    <xf numFmtId="3" fontId="4" fillId="0" borderId="32" xfId="0" applyNumberFormat="1" applyFont="1" applyBorder="1" applyAlignment="1">
      <alignment horizontal="center" vertical="center" readingOrder="1"/>
    </xf>
    <xf numFmtId="3" fontId="4" fillId="0" borderId="33" xfId="0" applyNumberFormat="1" applyFont="1" applyBorder="1" applyAlignment="1">
      <alignment horizontal="center" vertical="center" readingOrder="1"/>
    </xf>
    <xf numFmtId="3" fontId="4" fillId="0" borderId="0" xfId="0" applyNumberFormat="1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3" fontId="4" fillId="0" borderId="34" xfId="0" applyNumberFormat="1" applyFont="1" applyBorder="1" applyAlignment="1">
      <alignment horizontal="center" vertical="center" readingOrder="1"/>
    </xf>
    <xf numFmtId="3" fontId="4" fillId="0" borderId="35" xfId="0" applyNumberFormat="1" applyFont="1" applyBorder="1" applyAlignment="1">
      <alignment horizontal="center" vertical="center" readingOrder="1"/>
    </xf>
    <xf numFmtId="3" fontId="4" fillId="0" borderId="36" xfId="0" applyNumberFormat="1" applyFont="1" applyBorder="1" applyAlignment="1">
      <alignment horizontal="center" vertical="center" readingOrder="1"/>
    </xf>
    <xf numFmtId="0" fontId="4" fillId="0" borderId="36" xfId="0" applyFont="1" applyBorder="1" applyAlignment="1">
      <alignment horizontal="center" vertical="center" readingOrder="1"/>
    </xf>
    <xf numFmtId="3" fontId="4" fillId="0" borderId="37" xfId="0" applyNumberFormat="1" applyFont="1" applyBorder="1" applyAlignment="1">
      <alignment horizontal="center" vertical="center" readingOrder="1"/>
    </xf>
    <xf numFmtId="0" fontId="2" fillId="0" borderId="38" xfId="0" applyFont="1" applyBorder="1" applyAlignment="1">
      <alignment horizontal="center" vertical="center" readingOrder="1"/>
    </xf>
    <xf numFmtId="0" fontId="2" fillId="0" borderId="39" xfId="0" applyFont="1" applyBorder="1" applyAlignment="1">
      <alignment horizontal="center" vertical="center" readingOrder="1"/>
    </xf>
    <xf numFmtId="3" fontId="2" fillId="0" borderId="39" xfId="0" applyNumberFormat="1" applyFont="1" applyBorder="1" applyAlignment="1">
      <alignment horizontal="center" vertical="center" readingOrder="1"/>
    </xf>
    <xf numFmtId="3" fontId="2" fillId="0" borderId="40" xfId="0" applyNumberFormat="1" applyFont="1" applyBorder="1" applyAlignment="1">
      <alignment horizontal="center" vertical="center" readingOrder="1"/>
    </xf>
    <xf numFmtId="0" fontId="3" fillId="3" borderId="20" xfId="0" applyFont="1" applyFill="1" applyBorder="1" applyAlignment="1">
      <alignment horizontal="center" vertical="center" readingOrder="1"/>
    </xf>
    <xf numFmtId="0" fontId="2" fillId="0" borderId="6" xfId="0" applyFont="1" applyBorder="1" applyAlignment="1">
      <alignment horizontal="left" vertical="center" readingOrder="1"/>
    </xf>
    <xf numFmtId="0" fontId="4" fillId="0" borderId="11" xfId="0" applyFont="1" applyBorder="1" applyAlignment="1">
      <alignment horizontal="center" vertical="center" readingOrder="1"/>
    </xf>
    <xf numFmtId="3" fontId="4" fillId="0" borderId="8" xfId="0" applyNumberFormat="1" applyFont="1" applyBorder="1" applyAlignment="1">
      <alignment horizontal="center" vertical="center" readingOrder="1"/>
    </xf>
    <xf numFmtId="3" fontId="2" fillId="0" borderId="9" xfId="0" applyNumberFormat="1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3" fontId="4" fillId="0" borderId="16" xfId="0" applyNumberFormat="1" applyFont="1" applyBorder="1" applyAlignment="1">
      <alignment horizontal="center" vertical="center" readingOrder="1"/>
    </xf>
    <xf numFmtId="3" fontId="4" fillId="0" borderId="12" xfId="0" applyNumberFormat="1" applyFont="1" applyBorder="1" applyAlignment="1">
      <alignment horizontal="center" vertical="center" readingOrder="1"/>
    </xf>
    <xf numFmtId="3" fontId="4" fillId="0" borderId="18" xfId="0" applyNumberFormat="1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2" fillId="0" borderId="43" xfId="0" applyFont="1" applyBorder="1" applyAlignment="1">
      <alignment horizontal="center" vertical="center" readingOrder="1"/>
    </xf>
    <xf numFmtId="3" fontId="2" fillId="0" borderId="43" xfId="0" applyNumberFormat="1" applyFont="1" applyBorder="1" applyAlignment="1">
      <alignment horizontal="center" vertical="center" readingOrder="1"/>
    </xf>
    <xf numFmtId="3" fontId="2" fillId="0" borderId="44" xfId="0" applyNumberFormat="1" applyFont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right" vertical="center" readingOrder="1"/>
    </xf>
    <xf numFmtId="4" fontId="4" fillId="0" borderId="7" xfId="0" applyNumberFormat="1" applyFont="1" applyBorder="1" applyAlignment="1">
      <alignment horizontal="right" vertical="center" readingOrder="1"/>
    </xf>
    <xf numFmtId="0" fontId="4" fillId="0" borderId="16" xfId="0" applyFont="1" applyBorder="1" applyAlignment="1">
      <alignment horizontal="center" vertical="center" readingOrder="1"/>
    </xf>
    <xf numFmtId="0" fontId="4" fillId="0" borderId="12" xfId="0" applyFont="1" applyBorder="1" applyAlignment="1">
      <alignment horizontal="center" vertical="center" readingOrder="1"/>
    </xf>
    <xf numFmtId="0" fontId="4" fillId="0" borderId="18" xfId="0" applyFont="1" applyBorder="1" applyAlignment="1">
      <alignment horizontal="center" vertical="center" readingOrder="1"/>
    </xf>
    <xf numFmtId="0" fontId="3" fillId="2" borderId="29" xfId="0" applyFont="1" applyFill="1" applyBorder="1" applyAlignment="1">
      <alignment horizontal="center" vertical="center" readingOrder="1"/>
    </xf>
    <xf numFmtId="0" fontId="3" fillId="2" borderId="30" xfId="0" applyFont="1" applyFill="1" applyBorder="1" applyAlignment="1">
      <alignment horizontal="center" vertical="center" readingOrder="1"/>
    </xf>
    <xf numFmtId="0" fontId="3" fillId="2" borderId="31" xfId="0" applyFont="1" applyFill="1" applyBorder="1" applyAlignment="1">
      <alignment horizontal="center" vertical="center" readingOrder="1"/>
    </xf>
    <xf numFmtId="0" fontId="2" fillId="0" borderId="49" xfId="0" applyFont="1" applyBorder="1" applyAlignment="1">
      <alignment horizontal="center" vertical="center" readingOrder="1"/>
    </xf>
    <xf numFmtId="3" fontId="2" fillId="0" borderId="49" xfId="0" applyNumberFormat="1" applyFont="1" applyBorder="1" applyAlignment="1">
      <alignment horizontal="center" vertical="center" readingOrder="1"/>
    </xf>
    <xf numFmtId="3" fontId="2" fillId="0" borderId="50" xfId="0" applyNumberFormat="1" applyFont="1" applyBorder="1" applyAlignment="1">
      <alignment horizontal="center" vertical="center" readingOrder="1"/>
    </xf>
    <xf numFmtId="0" fontId="2" fillId="0" borderId="45" xfId="0" applyFont="1" applyBorder="1" applyAlignment="1">
      <alignment horizontal="center" vertical="center" readingOrder="1"/>
    </xf>
    <xf numFmtId="3" fontId="2" fillId="0" borderId="46" xfId="0" applyNumberFormat="1" applyFont="1" applyBorder="1" applyAlignment="1">
      <alignment horizontal="center" vertical="center" readingOrder="1"/>
    </xf>
    <xf numFmtId="3" fontId="2" fillId="0" borderId="47" xfId="0" applyNumberFormat="1" applyFont="1" applyBorder="1" applyAlignment="1">
      <alignment horizontal="center" vertical="center" readingOrder="1"/>
    </xf>
    <xf numFmtId="3" fontId="2" fillId="0" borderId="48" xfId="0" applyNumberFormat="1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3" fontId="2" fillId="0" borderId="28" xfId="0" applyNumberFormat="1" applyFont="1" applyBorder="1" applyAlignment="1">
      <alignment horizontal="center" vertical="center" readingOrder="1"/>
    </xf>
    <xf numFmtId="3" fontId="2" fillId="0" borderId="41" xfId="0" applyNumberFormat="1" applyFont="1" applyBorder="1" applyAlignment="1">
      <alignment horizontal="center" vertical="center" readingOrder="1"/>
    </xf>
    <xf numFmtId="3" fontId="2" fillId="0" borderId="42" xfId="0" applyNumberFormat="1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namic_20161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ÀMETRES URBANÍSTICS"/>
      <sheetName val="ESTRUCTURA DE LA PROPIETAT"/>
      <sheetName val="CALENDARI GLOBAL"/>
      <sheetName val="CÀRREGA URBANÍSTICA"/>
      <sheetName val="MERCAT SECUNDARI VALORS"/>
      <sheetName val="COSTOS CAPITAL + YIELDS"/>
      <sheetName val="INGRESSOS I COSTOS EDIFICACIÓ"/>
      <sheetName val="RESUM"/>
      <sheetName val="CADENA DE VALOR"/>
      <sheetName val="CASH-FLOWS"/>
      <sheetName val="SENSIBILITAT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124999.28000000001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940A-7C25-4059-ACAD-D8ECBA20B275}">
  <dimension ref="B2:N56"/>
  <sheetViews>
    <sheetView tabSelected="1" topLeftCell="A37" workbookViewId="0">
      <selection activeCell="G55" sqref="G55"/>
    </sheetView>
  </sheetViews>
  <sheetFormatPr baseColWidth="10" defaultRowHeight="15" customHeight="1" x14ac:dyDescent="0.3"/>
  <cols>
    <col min="1" max="1" width="3.28515625" style="2" customWidth="1"/>
    <col min="2" max="2" width="18.85546875" style="2" bestFit="1" customWidth="1"/>
    <col min="3" max="3" width="18.28515625" style="2" bestFit="1" customWidth="1"/>
    <col min="4" max="4" width="13.140625" style="2" bestFit="1" customWidth="1"/>
    <col min="5" max="5" width="15.140625" style="2" bestFit="1" customWidth="1"/>
    <col min="6" max="6" width="14.7109375" style="2" bestFit="1" customWidth="1"/>
    <col min="7" max="7" width="16.42578125" style="2" bestFit="1" customWidth="1"/>
    <col min="8" max="8" width="16.28515625" style="2" bestFit="1" customWidth="1"/>
    <col min="9" max="9" width="8.7109375" style="2" bestFit="1" customWidth="1"/>
    <col min="10" max="10" width="16.28515625" style="2" bestFit="1" customWidth="1"/>
    <col min="11" max="11" width="8.140625" style="2" bestFit="1" customWidth="1"/>
    <col min="12" max="12" width="11.7109375" style="2" bestFit="1" customWidth="1"/>
    <col min="13" max="13" width="8.85546875" style="2" bestFit="1" customWidth="1"/>
    <col min="14" max="14" width="9.85546875" style="2" bestFit="1" customWidth="1"/>
    <col min="15" max="16384" width="11.42578125" style="2"/>
  </cols>
  <sheetData>
    <row r="2" spans="2:14" ht="15" customHeight="1" x14ac:dyDescent="0.3">
      <c r="B2" s="73" t="s">
        <v>32</v>
      </c>
    </row>
    <row r="3" spans="2:14" ht="15" customHeight="1" x14ac:dyDescent="0.3">
      <c r="B3" s="1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</row>
    <row r="4" spans="2:14" ht="15" customHeight="1" x14ac:dyDescent="0.3">
      <c r="B4" s="31"/>
      <c r="C4" s="37" t="s">
        <v>0</v>
      </c>
      <c r="D4" s="28" t="s">
        <v>1</v>
      </c>
      <c r="E4" s="29"/>
      <c r="F4" s="29"/>
      <c r="G4" s="29"/>
      <c r="H4" s="29"/>
      <c r="I4" s="30"/>
      <c r="J4" s="51" t="s">
        <v>2</v>
      </c>
      <c r="K4" s="52"/>
      <c r="L4" s="52"/>
      <c r="M4" s="52"/>
      <c r="N4" s="53"/>
    </row>
    <row r="5" spans="2:14" ht="15" customHeight="1" x14ac:dyDescent="0.3">
      <c r="B5" s="32"/>
      <c r="C5" s="38" t="s">
        <v>3</v>
      </c>
      <c r="D5" s="54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43" t="s">
        <v>9</v>
      </c>
      <c r="J5" s="54" t="s">
        <v>10</v>
      </c>
      <c r="K5" s="55" t="s">
        <v>11</v>
      </c>
      <c r="L5" s="55" t="s">
        <v>12</v>
      </c>
      <c r="M5" s="56" t="s">
        <v>13</v>
      </c>
      <c r="N5" s="43" t="s">
        <v>14</v>
      </c>
    </row>
    <row r="6" spans="2:14" ht="15" customHeight="1" x14ac:dyDescent="0.3">
      <c r="B6" s="33" t="s">
        <v>15</v>
      </c>
      <c r="C6" s="39">
        <v>35678</v>
      </c>
      <c r="D6" s="57">
        <v>1125</v>
      </c>
      <c r="E6" s="58">
        <v>573.72</v>
      </c>
      <c r="F6" s="59">
        <v>360</v>
      </c>
      <c r="G6" s="58">
        <f>F6*E6*25</f>
        <v>5163480</v>
      </c>
      <c r="H6" s="60">
        <f>C6*D6</f>
        <v>40137750</v>
      </c>
      <c r="I6" s="44">
        <f>G6+H6</f>
        <v>45301230</v>
      </c>
      <c r="J6" s="57">
        <v>1695.46</v>
      </c>
      <c r="K6" s="58">
        <v>15791.4</v>
      </c>
      <c r="L6" s="58">
        <f>(J6*C6)</f>
        <v>60490621.880000003</v>
      </c>
      <c r="M6" s="60">
        <f>K6*F6</f>
        <v>5684904</v>
      </c>
      <c r="N6" s="44">
        <f>L6+M6</f>
        <v>66175525.880000003</v>
      </c>
    </row>
    <row r="7" spans="2:14" ht="15" customHeight="1" x14ac:dyDescent="0.3">
      <c r="B7" s="34" t="s">
        <v>16</v>
      </c>
      <c r="C7" s="40">
        <v>10194</v>
      </c>
      <c r="D7" s="61">
        <v>978.83</v>
      </c>
      <c r="E7" s="62">
        <v>573.72</v>
      </c>
      <c r="F7" s="63">
        <v>103</v>
      </c>
      <c r="G7" s="62">
        <f>F7*E7*25</f>
        <v>1477329</v>
      </c>
      <c r="H7" s="64">
        <f t="shared" ref="H7:H8" si="0">C7*D7</f>
        <v>9978193.0199999996</v>
      </c>
      <c r="I7" s="46">
        <f t="shared" ref="I7:I8" si="1">G7+H7</f>
        <v>11455522.02</v>
      </c>
      <c r="J7" s="61">
        <v>1455.36</v>
      </c>
      <c r="K7" s="62">
        <v>15791.4</v>
      </c>
      <c r="L7" s="62">
        <f t="shared" ref="L7:L8" si="2">(J7*C7)</f>
        <v>14835939.84</v>
      </c>
      <c r="M7" s="64">
        <f t="shared" ref="M7:M8" si="3">K7*F7</f>
        <v>1626514.2</v>
      </c>
      <c r="N7" s="46">
        <f t="shared" ref="N7:N8" si="4">L7+M7</f>
        <v>16462454.039999999</v>
      </c>
    </row>
    <row r="8" spans="2:14" ht="15" customHeight="1" thickBot="1" x14ac:dyDescent="0.35">
      <c r="B8" s="35" t="s">
        <v>17</v>
      </c>
      <c r="C8" s="41">
        <v>5097</v>
      </c>
      <c r="D8" s="65">
        <v>978.83</v>
      </c>
      <c r="E8" s="66">
        <v>573.72</v>
      </c>
      <c r="F8" s="67">
        <v>51</v>
      </c>
      <c r="G8" s="66">
        <f>F8*E8*25</f>
        <v>731493</v>
      </c>
      <c r="H8" s="68">
        <f t="shared" si="0"/>
        <v>4989096.51</v>
      </c>
      <c r="I8" s="48">
        <f t="shared" si="1"/>
        <v>5720589.5099999998</v>
      </c>
      <c r="J8" s="65">
        <v>1455.36</v>
      </c>
      <c r="K8" s="66">
        <v>15791.4</v>
      </c>
      <c r="L8" s="66">
        <f t="shared" si="2"/>
        <v>7417969.9199999999</v>
      </c>
      <c r="M8" s="68">
        <f t="shared" si="3"/>
        <v>805361.4</v>
      </c>
      <c r="N8" s="48">
        <f t="shared" si="4"/>
        <v>8223331.3200000003</v>
      </c>
    </row>
    <row r="9" spans="2:14" ht="15" customHeight="1" x14ac:dyDescent="0.3">
      <c r="B9" s="36" t="s">
        <v>18</v>
      </c>
      <c r="C9" s="42">
        <v>50969</v>
      </c>
      <c r="D9" s="69"/>
      <c r="E9" s="70"/>
      <c r="F9" s="70">
        <v>514</v>
      </c>
      <c r="G9" s="71">
        <f>SUM(G6:G8)</f>
        <v>7372302</v>
      </c>
      <c r="H9" s="72">
        <f>SUM(H6:H8)</f>
        <v>55105039.529999994</v>
      </c>
      <c r="I9" s="42">
        <f>SUM(I6:I8)</f>
        <v>62477341.529999994</v>
      </c>
      <c r="J9" s="69"/>
      <c r="K9" s="70"/>
      <c r="L9" s="71">
        <f>SUM(L6:L8)</f>
        <v>82744531.640000001</v>
      </c>
      <c r="M9" s="72">
        <f>SUM(M6:M8)</f>
        <v>8116779.6000000006</v>
      </c>
      <c r="N9" s="42">
        <f>SUM(N6:N8)</f>
        <v>90861311.24000001</v>
      </c>
    </row>
    <row r="10" spans="2:14" ht="15" customHeight="1" x14ac:dyDescent="0.3">
      <c r="B10" s="3"/>
      <c r="C10" s="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2:14" ht="15" customHeight="1" x14ac:dyDescent="0.3">
      <c r="B11" s="5" t="s">
        <v>19</v>
      </c>
      <c r="C11" s="18" t="s">
        <v>20</v>
      </c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15" customHeight="1" x14ac:dyDescent="0.3">
      <c r="B12" s="11" t="s">
        <v>21</v>
      </c>
      <c r="C12" s="19">
        <f>N9</f>
        <v>90861311.24000001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 ht="15" customHeight="1" x14ac:dyDescent="0.3">
      <c r="B13" s="12" t="s">
        <v>22</v>
      </c>
      <c r="C13" s="20">
        <v>3148057.5000000005</v>
      </c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ht="15" customHeight="1" x14ac:dyDescent="0.3">
      <c r="B14" s="12" t="s">
        <v>23</v>
      </c>
      <c r="C14" s="20">
        <f>I9</f>
        <v>62477341.529999994</v>
      </c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ht="15" customHeight="1" x14ac:dyDescent="0.3">
      <c r="B15" s="15" t="s">
        <v>24</v>
      </c>
      <c r="C15" s="21">
        <v>7806953.0026079994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ht="15" customHeight="1" x14ac:dyDescent="0.3">
      <c r="B16" s="16" t="s">
        <v>25</v>
      </c>
      <c r="C16" s="22">
        <f>C12+C13-C14-C15</f>
        <v>23725074.207392015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ht="15" customHeight="1" x14ac:dyDescent="0.3">
      <c r="B17" s="15" t="s">
        <v>26</v>
      </c>
      <c r="C17" s="21">
        <f>[1]RESUM!E6</f>
        <v>124999.28000000001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ht="15" customHeight="1" x14ac:dyDescent="0.3">
      <c r="B18" s="17" t="s">
        <v>27</v>
      </c>
      <c r="C18" s="23">
        <f>C16/C17</f>
        <v>189.80168691685273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</row>
    <row r="20" spans="2:14" ht="15" customHeight="1" x14ac:dyDescent="0.3">
      <c r="B20" s="73" t="s">
        <v>33</v>
      </c>
    </row>
    <row r="22" spans="2:14" ht="15" customHeight="1" x14ac:dyDescent="0.3">
      <c r="B22" s="16"/>
      <c r="C22" s="5" t="s">
        <v>0</v>
      </c>
      <c r="D22" s="24" t="s">
        <v>1</v>
      </c>
      <c r="E22" s="25"/>
      <c r="F22" s="25"/>
      <c r="G22" s="25"/>
      <c r="H22" s="25"/>
      <c r="I22" s="26"/>
      <c r="J22" s="24" t="s">
        <v>2</v>
      </c>
      <c r="K22" s="25"/>
      <c r="L22" s="25"/>
      <c r="M22" s="25"/>
      <c r="N22" s="26"/>
    </row>
    <row r="23" spans="2:14" ht="15" customHeight="1" x14ac:dyDescent="0.3">
      <c r="B23" s="74"/>
      <c r="C23" s="75" t="s">
        <v>3</v>
      </c>
      <c r="D23" s="78" t="s">
        <v>4</v>
      </c>
      <c r="E23" s="79" t="s">
        <v>5</v>
      </c>
      <c r="F23" s="79" t="s">
        <v>6</v>
      </c>
      <c r="G23" s="79" t="s">
        <v>7</v>
      </c>
      <c r="H23" s="79" t="s">
        <v>8</v>
      </c>
      <c r="I23" s="105" t="s">
        <v>9</v>
      </c>
      <c r="J23" s="78" t="s">
        <v>10</v>
      </c>
      <c r="K23" s="79" t="s">
        <v>11</v>
      </c>
      <c r="L23" s="79" t="s">
        <v>12</v>
      </c>
      <c r="M23" s="79" t="s">
        <v>13</v>
      </c>
      <c r="N23" s="105" t="s">
        <v>14</v>
      </c>
    </row>
    <row r="24" spans="2:14" ht="15" customHeight="1" x14ac:dyDescent="0.3">
      <c r="B24" s="11" t="s">
        <v>15</v>
      </c>
      <c r="C24" s="8">
        <f>C6*0.9</f>
        <v>32110.2</v>
      </c>
      <c r="D24" s="80">
        <v>1125</v>
      </c>
      <c r="E24" s="58">
        <v>573.72</v>
      </c>
      <c r="F24" s="58">
        <f>ROUND(F6*0.9,0)</f>
        <v>324</v>
      </c>
      <c r="G24" s="58">
        <f>F24*E24*25</f>
        <v>4647132</v>
      </c>
      <c r="H24" s="58">
        <f>C24*D24</f>
        <v>36123975</v>
      </c>
      <c r="I24" s="106">
        <f>G24+H24</f>
        <v>40771107</v>
      </c>
      <c r="J24" s="80">
        <v>1695.46</v>
      </c>
      <c r="K24" s="58">
        <v>15791.4</v>
      </c>
      <c r="L24" s="58">
        <f>(J24*C24)</f>
        <v>54441559.692000002</v>
      </c>
      <c r="M24" s="58">
        <f>K24*F24</f>
        <v>5116413.5999999996</v>
      </c>
      <c r="N24" s="106">
        <f>L24+M24</f>
        <v>59557973.292000003</v>
      </c>
    </row>
    <row r="25" spans="2:14" ht="15" customHeight="1" x14ac:dyDescent="0.3">
      <c r="B25" s="12" t="s">
        <v>16</v>
      </c>
      <c r="C25" s="9">
        <f t="shared" ref="C25:C26" si="5">C7*0.9</f>
        <v>9174.6</v>
      </c>
      <c r="D25" s="81">
        <v>978.83</v>
      </c>
      <c r="E25" s="62">
        <v>573.72</v>
      </c>
      <c r="F25" s="62">
        <f t="shared" ref="F25:F26" si="6">ROUND(F7*0.9,0)</f>
        <v>93</v>
      </c>
      <c r="G25" s="62">
        <f>F25*E25*25</f>
        <v>1333899</v>
      </c>
      <c r="H25" s="62">
        <f t="shared" ref="H25:H26" si="7">C25*D25</f>
        <v>8980373.7180000003</v>
      </c>
      <c r="I25" s="107">
        <f t="shared" ref="I25:I26" si="8">G25+H25</f>
        <v>10314272.718</v>
      </c>
      <c r="J25" s="81">
        <v>1455.36</v>
      </c>
      <c r="K25" s="62">
        <v>15791.4</v>
      </c>
      <c r="L25" s="62">
        <f t="shared" ref="L25:L26" si="9">(J25*C25)</f>
        <v>13352345.855999999</v>
      </c>
      <c r="M25" s="62">
        <f t="shared" ref="M25:M26" si="10">K25*F25</f>
        <v>1468600.2</v>
      </c>
      <c r="N25" s="107">
        <f t="shared" ref="N25:N26" si="11">L25+M25</f>
        <v>14820946.055999998</v>
      </c>
    </row>
    <row r="26" spans="2:14" ht="15" customHeight="1" thickBot="1" x14ac:dyDescent="0.35">
      <c r="B26" s="13" t="s">
        <v>17</v>
      </c>
      <c r="C26" s="76">
        <f t="shared" si="5"/>
        <v>4587.3</v>
      </c>
      <c r="D26" s="82">
        <v>978.83</v>
      </c>
      <c r="E26" s="66">
        <v>573.72</v>
      </c>
      <c r="F26" s="66">
        <f t="shared" si="6"/>
        <v>46</v>
      </c>
      <c r="G26" s="66">
        <f>F26*E26*25</f>
        <v>659778.00000000012</v>
      </c>
      <c r="H26" s="66">
        <f t="shared" si="7"/>
        <v>4490186.8590000002</v>
      </c>
      <c r="I26" s="108">
        <f t="shared" si="8"/>
        <v>5149964.8590000002</v>
      </c>
      <c r="J26" s="82">
        <v>1455.36</v>
      </c>
      <c r="K26" s="66">
        <v>15791.4</v>
      </c>
      <c r="L26" s="66">
        <f t="shared" si="9"/>
        <v>6676172.9279999994</v>
      </c>
      <c r="M26" s="66">
        <f t="shared" si="10"/>
        <v>726404.4</v>
      </c>
      <c r="N26" s="108">
        <f t="shared" si="11"/>
        <v>7402577.3279999997</v>
      </c>
    </row>
    <row r="27" spans="2:14" ht="15" customHeight="1" x14ac:dyDescent="0.3">
      <c r="B27" s="14" t="s">
        <v>18</v>
      </c>
      <c r="C27" s="77">
        <f>SUM(C24:C26)</f>
        <v>45872.100000000006</v>
      </c>
      <c r="D27" s="83"/>
      <c r="E27" s="84"/>
      <c r="F27" s="85">
        <f>SUM(F24:F26)</f>
        <v>463</v>
      </c>
      <c r="G27" s="85">
        <f>SUM(G24:G26)</f>
        <v>6640809</v>
      </c>
      <c r="H27" s="85">
        <f>SUM(H24:H26)</f>
        <v>49594535.577</v>
      </c>
      <c r="I27" s="86">
        <f>SUM(I24:I26)</f>
        <v>56235344.577</v>
      </c>
      <c r="J27" s="83"/>
      <c r="K27" s="84"/>
      <c r="L27" s="85">
        <f>SUM(L24:L26)</f>
        <v>74470078.476000011</v>
      </c>
      <c r="M27" s="85">
        <f>SUM(M24:M26)</f>
        <v>7311418.2000000002</v>
      </c>
      <c r="N27" s="86">
        <f>SUM(N24:N26)</f>
        <v>81781496.675999999</v>
      </c>
    </row>
    <row r="28" spans="2:14" ht="15" customHeight="1" x14ac:dyDescent="0.3"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ht="15" customHeight="1" x14ac:dyDescent="0.3">
      <c r="B29" s="87" t="s">
        <v>19</v>
      </c>
      <c r="C29" s="18" t="s">
        <v>20</v>
      </c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15" customHeight="1" x14ac:dyDescent="0.3">
      <c r="B30" s="11" t="s">
        <v>21</v>
      </c>
      <c r="C30" s="19">
        <f>N27</f>
        <v>81781496.675999999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 ht="15" customHeight="1" x14ac:dyDescent="0.3">
      <c r="B31" s="12" t="s">
        <v>22</v>
      </c>
      <c r="C31" s="20">
        <v>2833251.7500000005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15" customHeight="1" x14ac:dyDescent="0.3">
      <c r="B32" s="12" t="s">
        <v>23</v>
      </c>
      <c r="C32" s="20">
        <f>I27</f>
        <v>56235344.577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15" customHeight="1" x14ac:dyDescent="0.3">
      <c r="B33" s="15" t="s">
        <v>24</v>
      </c>
      <c r="C33" s="21">
        <v>7806953.0026079994</v>
      </c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ht="15" customHeight="1" x14ac:dyDescent="0.3">
      <c r="B34" s="16" t="s">
        <v>25</v>
      </c>
      <c r="C34" s="22">
        <f>C30+C31-C32-C33</f>
        <v>20572450.846391998</v>
      </c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ht="15" customHeight="1" x14ac:dyDescent="0.3">
      <c r="B35" s="15" t="s">
        <v>26</v>
      </c>
      <c r="C35" s="21">
        <f>C17</f>
        <v>124999.28000000001</v>
      </c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ht="15" customHeight="1" x14ac:dyDescent="0.3">
      <c r="B36" s="17" t="s">
        <v>27</v>
      </c>
      <c r="C36" s="23">
        <f>C34/C35</f>
        <v>164.58055475513135</v>
      </c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</row>
    <row r="38" spans="2:14" ht="15" customHeight="1" x14ac:dyDescent="0.3">
      <c r="B38" s="73" t="s">
        <v>34</v>
      </c>
    </row>
    <row r="40" spans="2:14" ht="15" customHeight="1" x14ac:dyDescent="0.3">
      <c r="B40" s="31"/>
      <c r="C40" s="37" t="s">
        <v>0</v>
      </c>
      <c r="D40" s="94" t="s">
        <v>1</v>
      </c>
      <c r="E40" s="95"/>
      <c r="F40" s="95"/>
      <c r="G40" s="95"/>
      <c r="H40" s="95"/>
      <c r="I40" s="96"/>
      <c r="J40" s="50" t="s">
        <v>2</v>
      </c>
      <c r="K40" s="25"/>
      <c r="L40" s="25"/>
      <c r="M40" s="25"/>
      <c r="N40" s="26"/>
    </row>
    <row r="41" spans="2:14" ht="15" customHeight="1" x14ac:dyDescent="0.3">
      <c r="B41" s="32"/>
      <c r="C41" s="38" t="s">
        <v>3</v>
      </c>
      <c r="D41" s="38" t="s">
        <v>4</v>
      </c>
      <c r="E41" s="38" t="s">
        <v>5</v>
      </c>
      <c r="F41" s="38" t="s">
        <v>6</v>
      </c>
      <c r="G41" s="38" t="s">
        <v>7</v>
      </c>
      <c r="H41" s="38" t="s">
        <v>8</v>
      </c>
      <c r="I41" s="104" t="s">
        <v>9</v>
      </c>
      <c r="J41" s="38" t="s">
        <v>10</v>
      </c>
      <c r="K41" s="38" t="s">
        <v>11</v>
      </c>
      <c r="L41" s="38" t="s">
        <v>12</v>
      </c>
      <c r="M41" s="38" t="s">
        <v>13</v>
      </c>
      <c r="N41" s="100" t="s">
        <v>14</v>
      </c>
    </row>
    <row r="42" spans="2:14" ht="15" customHeight="1" x14ac:dyDescent="0.3">
      <c r="B42" s="91" t="s">
        <v>15</v>
      </c>
      <c r="C42" s="39">
        <f>C24</f>
        <v>32110.2</v>
      </c>
      <c r="D42" s="39">
        <v>1125</v>
      </c>
      <c r="E42" s="39">
        <v>573.72</v>
      </c>
      <c r="F42" s="39">
        <f>F24</f>
        <v>324</v>
      </c>
      <c r="G42" s="39">
        <f>F42*E42*25</f>
        <v>4647132</v>
      </c>
      <c r="H42" s="39">
        <f>C42*D42</f>
        <v>36123975</v>
      </c>
      <c r="I42" s="44">
        <f>G42+H42</f>
        <v>40771107</v>
      </c>
      <c r="J42" s="39">
        <v>1695.46</v>
      </c>
      <c r="K42" s="39">
        <v>15791.4</v>
      </c>
      <c r="L42" s="39">
        <f>(J42*C42)</f>
        <v>54441559.692000002</v>
      </c>
      <c r="M42" s="39">
        <f>K42*F42</f>
        <v>5116413.5999999996</v>
      </c>
      <c r="N42" s="101">
        <f>L42+M42</f>
        <v>59557973.292000003</v>
      </c>
    </row>
    <row r="43" spans="2:14" ht="15" customHeight="1" x14ac:dyDescent="0.3">
      <c r="B43" s="92" t="s">
        <v>16</v>
      </c>
      <c r="C43" s="40">
        <f>C25</f>
        <v>9174.6</v>
      </c>
      <c r="D43" s="40">
        <v>978.83</v>
      </c>
      <c r="E43" s="40">
        <v>573.72</v>
      </c>
      <c r="F43" s="45">
        <f>F25</f>
        <v>93</v>
      </c>
      <c r="G43" s="40">
        <f>F43*E43*25</f>
        <v>1333899</v>
      </c>
      <c r="H43" s="40">
        <f t="shared" ref="H43:H44" si="12">C43*D43</f>
        <v>8980373.7180000003</v>
      </c>
      <c r="I43" s="46">
        <f t="shared" ref="I43:I44" si="13">G43+H43</f>
        <v>10314272.718</v>
      </c>
      <c r="J43" s="40">
        <v>1455.36</v>
      </c>
      <c r="K43" s="40">
        <v>15791.4</v>
      </c>
      <c r="L43" s="40">
        <f t="shared" ref="L43:L44" si="14">(J43*C43)</f>
        <v>13352345.855999999</v>
      </c>
      <c r="M43" s="40">
        <f t="shared" ref="M43:M44" si="15">K43*F43</f>
        <v>1468600.2</v>
      </c>
      <c r="N43" s="102">
        <f t="shared" ref="N43:N44" si="16">L43+M43</f>
        <v>14820946.055999998</v>
      </c>
    </row>
    <row r="44" spans="2:14" ht="15" customHeight="1" thickBot="1" x14ac:dyDescent="0.35">
      <c r="B44" s="93" t="s">
        <v>17</v>
      </c>
      <c r="C44" s="41">
        <f>C26</f>
        <v>4587.3</v>
      </c>
      <c r="D44" s="41">
        <v>978.83</v>
      </c>
      <c r="E44" s="41">
        <v>573.72</v>
      </c>
      <c r="F44" s="47">
        <f>F26</f>
        <v>46</v>
      </c>
      <c r="G44" s="41">
        <f>F44*E44*25</f>
        <v>659778.00000000012</v>
      </c>
      <c r="H44" s="41">
        <f t="shared" si="12"/>
        <v>4490186.8590000002</v>
      </c>
      <c r="I44" s="48">
        <f t="shared" si="13"/>
        <v>5149964.8590000002</v>
      </c>
      <c r="J44" s="41">
        <v>1455.36</v>
      </c>
      <c r="K44" s="41">
        <v>15791.4</v>
      </c>
      <c r="L44" s="41">
        <f t="shared" si="14"/>
        <v>6676172.9279999994</v>
      </c>
      <c r="M44" s="41">
        <f t="shared" si="15"/>
        <v>726404.4</v>
      </c>
      <c r="N44" s="103">
        <f t="shared" si="16"/>
        <v>7402577.3279999997</v>
      </c>
    </row>
    <row r="45" spans="2:14" ht="15" customHeight="1" x14ac:dyDescent="0.3">
      <c r="B45" s="83" t="s">
        <v>18</v>
      </c>
      <c r="C45" s="42">
        <f>SUM(C42:C44)</f>
        <v>45872.100000000006</v>
      </c>
      <c r="D45" s="49"/>
      <c r="E45" s="49"/>
      <c r="F45" s="42">
        <f>SUM(F42:F44)</f>
        <v>463</v>
      </c>
      <c r="G45" s="42">
        <f>SUM(G42:G44)</f>
        <v>6640809</v>
      </c>
      <c r="H45" s="42">
        <f>SUM(H42:H44)</f>
        <v>49594535.577</v>
      </c>
      <c r="I45" s="42">
        <f>SUM(I42:I44)</f>
        <v>56235344.577</v>
      </c>
      <c r="J45" s="97"/>
      <c r="K45" s="97"/>
      <c r="L45" s="98">
        <f>SUM(L42:L44)</f>
        <v>74470078.476000011</v>
      </c>
      <c r="M45" s="98">
        <f>SUM(M42:M44)</f>
        <v>7311418.2000000002</v>
      </c>
      <c r="N45" s="99">
        <f>SUM(N42:N44)</f>
        <v>81781496.675999999</v>
      </c>
    </row>
    <row r="46" spans="2:14" ht="15" customHeight="1" x14ac:dyDescent="0.3">
      <c r="B46" s="3"/>
      <c r="C46" s="1"/>
      <c r="D46" s="27"/>
      <c r="E46" s="27"/>
      <c r="F46" s="27"/>
      <c r="G46" s="27"/>
      <c r="H46" s="27"/>
      <c r="I46" s="27"/>
      <c r="J46" s="4"/>
      <c r="K46" s="4"/>
      <c r="L46" s="4"/>
      <c r="M46" s="4"/>
      <c r="N46" s="4"/>
    </row>
    <row r="47" spans="2:14" ht="15" customHeight="1" x14ac:dyDescent="0.3">
      <c r="B47" s="5" t="s">
        <v>19</v>
      </c>
      <c r="C47" s="18" t="s">
        <v>20</v>
      </c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 s="10" customFormat="1" ht="15" customHeight="1" x14ac:dyDescent="0.3">
      <c r="B48" s="88" t="s">
        <v>28</v>
      </c>
      <c r="C48" s="89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15" customHeight="1" x14ac:dyDescent="0.3">
      <c r="B49" s="12" t="s">
        <v>29</v>
      </c>
      <c r="C49" s="20">
        <f>N45</f>
        <v>81781496.675999999</v>
      </c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ht="15" customHeight="1" x14ac:dyDescent="0.3">
      <c r="B50" s="12" t="s">
        <v>30</v>
      </c>
      <c r="C50" s="90">
        <v>0.18</v>
      </c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ht="15" customHeight="1" x14ac:dyDescent="0.3">
      <c r="B51" s="12" t="s">
        <v>23</v>
      </c>
      <c r="C51" s="20">
        <f>I45</f>
        <v>56235344.577</v>
      </c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ht="15" customHeight="1" x14ac:dyDescent="0.3">
      <c r="B52" s="12" t="s">
        <v>31</v>
      </c>
      <c r="C52" s="20">
        <v>2833251.7500000005</v>
      </c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ht="15" customHeight="1" x14ac:dyDescent="0.3">
      <c r="B53" s="15" t="s">
        <v>24</v>
      </c>
      <c r="C53" s="21">
        <v>7806953.0026079994</v>
      </c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ht="15" customHeight="1" x14ac:dyDescent="0.3">
      <c r="B54" s="16" t="s">
        <v>25</v>
      </c>
      <c r="C54" s="22">
        <f>C49*(1-C50)-C51+C52-C53</f>
        <v>5851781.4447120074</v>
      </c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ht="15" customHeight="1" x14ac:dyDescent="0.3">
      <c r="B55" s="15" t="s">
        <v>26</v>
      </c>
      <c r="C55" s="21">
        <f>C35</f>
        <v>124999.28000000001</v>
      </c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 ht="15" customHeight="1" x14ac:dyDescent="0.3">
      <c r="B56" s="17" t="s">
        <v>27</v>
      </c>
      <c r="C56" s="23">
        <f>C54/C55</f>
        <v>46.814521209338217</v>
      </c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6">
    <mergeCell ref="D40:I40"/>
    <mergeCell ref="J40:N40"/>
    <mergeCell ref="D4:I4"/>
    <mergeCell ref="D22:I22"/>
    <mergeCell ref="J22:N22"/>
    <mergeCell ref="J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pràctic_Sessió_Viabilitat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 Morell</dc:creator>
  <cp:lastModifiedBy>Miquel Morell</cp:lastModifiedBy>
  <dcterms:created xsi:type="dcterms:W3CDTF">2021-10-27T06:03:48Z</dcterms:created>
  <dcterms:modified xsi:type="dcterms:W3CDTF">2021-10-27T06:14:05Z</dcterms:modified>
</cp:coreProperties>
</file>